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REPÓRTER MIRIM - DIA DAS CRIANÇAS\"/>
    </mc:Choice>
  </mc:AlternateContent>
  <xr:revisionPtr revIDLastSave="0" documentId="13_ncr:1_{29F29A30-33FA-437E-A918-3CDDAFF5A719}" xr6:coauthVersionLast="47" xr6:coauthVersionMax="47" xr10:uidLastSave="{00000000-0000-0000-0000-000000000000}"/>
  <bookViews>
    <workbookView xWindow="-120" yWindow="-120" windowWidth="38640" windowHeight="23640" xr2:uid="{00000000-000D-0000-FFFF-FFFF00000000}"/>
  </bookViews>
  <sheets>
    <sheet name="ENTREGA TV" sheetId="1" r:id="rId1"/>
    <sheet name="ENTREGA REDES" sheetId="4" r:id="rId2"/>
    <sheet name="BASE DE 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P20" i="1"/>
  <c r="P18" i="1"/>
  <c r="N18" i="1"/>
  <c r="L18" i="1"/>
  <c r="H18" i="1"/>
  <c r="M14" i="1"/>
  <c r="M12" i="1"/>
  <c r="N12" i="1" s="1"/>
  <c r="P12" i="1" s="1"/>
  <c r="R12" i="1" s="1"/>
  <c r="N14" i="1"/>
  <c r="P14" i="1" s="1"/>
  <c r="L14" i="1"/>
  <c r="J13" i="4"/>
  <c r="L13" i="4" s="1"/>
  <c r="H16" i="4"/>
  <c r="J14" i="4"/>
  <c r="L14" i="4" s="1"/>
  <c r="J12" i="4"/>
  <c r="J16" i="4" s="1"/>
  <c r="L12" i="1"/>
  <c r="J12" i="1"/>
  <c r="N16" i="1"/>
  <c r="P16" i="1" s="1"/>
  <c r="L16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2" i="4" l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L16" i="4" l="1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L20" i="4" l="1"/>
  <c r="L18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J18" i="1"/>
  <c r="D457" i="3"/>
  <c r="D481" i="3"/>
  <c r="D465" i="3"/>
  <c r="D591" i="3"/>
  <c r="D467" i="3"/>
  <c r="D475" i="3"/>
  <c r="D477" i="3"/>
  <c r="D463" i="3"/>
  <c r="D469" i="3"/>
  <c r="D471" i="3"/>
  <c r="D479" i="3"/>
  <c r="P22" i="1" l="1"/>
</calcChain>
</file>

<file path=xl/sharedStrings.xml><?xml version="1.0" encoding="utf-8"?>
<sst xmlns="http://schemas.openxmlformats.org/spreadsheetml/2006/main" count="773" uniqueCount="142">
  <si>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</si>
  <si>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</si>
  <si>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</si>
  <si>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</si>
  <si>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</si>
  <si>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</si>
  <si>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</si>
  <si>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</si>
  <si>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</si>
  <si>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</si>
  <si>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</si>
  <si>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</si>
  <si>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</si>
  <si>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</si>
  <si>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</si>
  <si>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</si>
  <si>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</si>
  <si>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</si>
  <si>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</si>
  <si>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</si>
  <si>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</si>
  <si>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</si>
  <si>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</si>
  <si>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</si>
  <si>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</si>
  <si>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</si>
  <si>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</si>
  <si>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</si>
  <si>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</si>
  <si>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</si>
  <si>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</si>
  <si>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</si>
  <si>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</si>
  <si>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</si>
  <si>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</si>
  <si>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</si>
  <si>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</si>
  <si>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</si>
  <si>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</si>
  <si>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</si>
  <si>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</si>
  <si>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</si>
  <si>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</si>
  <si>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</si>
  <si>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</si>
  <si>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</si>
  <si>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</si>
  <si>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</si>
  <si>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</si>
  <si>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</si>
  <si>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</si>
  <si>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</si>
  <si>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</si>
  <si>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</si>
  <si>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</si>
  <si>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</si>
  <si>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</si>
  <si>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</si>
  <si>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</si>
  <si>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</si>
  <si>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</si>
  <si>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</si>
  <si>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</si>
  <si>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</si>
  <si>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</si>
  <si>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</si>
  <si>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</si>
  <si>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</si>
  <si>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</si>
  <si>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</si>
  <si>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</si>
  <si>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</si>
  <si>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</si>
  <si>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</si>
  <si>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</si>
  <si>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</si>
  <si>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</si>
  <si>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</si>
  <si>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</si>
  <si>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</si>
  <si>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</si>
  <si>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</si>
  <si>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</si>
  <si>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</si>
  <si>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</si>
  <si>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</si>
  <si>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</si>
  <si>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</si>
  <si>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</si>
  <si>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</si>
  <si>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</si>
  <si>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</si>
  <si>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</si>
  <si>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</si>
  <si>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</si>
  <si>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</si>
  <si>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</si>
  <si>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</si>
  <si>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</si>
  <si>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</si>
  <si>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</si>
  <si>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</si>
  <si>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</si>
  <si>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</si>
  <si>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</si>
  <si>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</si>
  <si>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</si>
  <si>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</si>
  <si>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</si>
  <si>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</si>
  <si>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</si>
  <si>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</si>
  <si>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</si>
  <si>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</si>
  <si>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</si>
  <si>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</si>
  <si>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</si>
  <si>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</si>
  <si>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</si>
  <si>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</si>
  <si>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</si>
  <si>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</si>
  <si>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</si>
  <si>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</si>
  <si>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</si>
  <si>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COMERCIAIS</t>
  </si>
  <si>
    <t>FILME DE HOMENAGEM</t>
  </si>
  <si>
    <t>REDES SOCIAIS</t>
  </si>
  <si>
    <t xml:space="preserve"> @RECORDBRASILIA</t>
  </si>
  <si>
    <t>Stories</t>
  </si>
  <si>
    <t>Feed estático</t>
  </si>
  <si>
    <t>Reels</t>
  </si>
  <si>
    <t>90"</t>
  </si>
  <si>
    <t>PRODUTO: REPÓRTER MIRIM</t>
  </si>
  <si>
    <t>PERÍODO: OUTUBRO DE 2026</t>
  </si>
  <si>
    <t>Assiantura em filme de homenagem</t>
  </si>
  <si>
    <t>Vinheta de patrocínio no quadro</t>
  </si>
  <si>
    <t>QUADRO NO DF NO AR</t>
  </si>
  <si>
    <t>Comerciais de apoio</t>
  </si>
  <si>
    <t>7h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</si>
  <si>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</si>
  <si>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REEXIBIÇÃO RECORD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</si>
</sst>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A305C"/>
        <bgColor indexed="64"/>
      </patternFill>
    </fill>
  </fills>
  <borders count="7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0" xfId="1" applyFont="1" applyFill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AA305C"/>
      <color rgb="FFF8D038"/>
      <color rgb="FFD6006B"/>
      <color rgb="FFF2DA4C"/>
      <color rgb="FFFDFBCF"/>
      <color rgb="FFC4D1EA"/>
      <color rgb="FFD9E1F2"/>
      <color rgb="FF305496"/>
      <color rgb="FFC5DCF3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2547BEF-E9D1-4633-8983-2BC4C7F8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9"/>
  <sheetViews>
    <sheetView showGridLines="0" tabSelected="1" zoomScale="90" zoomScaleNormal="90" workbookViewId="0">
      <selection activeCell="D49" sqref="D4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1"/>
      <c r="C2" s="127"/>
      <c r="D2" s="127"/>
      <c r="E2" s="127"/>
      <c r="F2" s="127"/>
      <c r="G2" s="127"/>
      <c r="H2" s="127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x14ac:dyDescent="0.25">
      <c r="B3" s="132"/>
      <c r="C3" s="128"/>
      <c r="D3" s="129" t="s">
        <v>133</v>
      </c>
      <c r="E3" s="128"/>
      <c r="F3" s="128"/>
      <c r="G3" s="128"/>
      <c r="H3" s="128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x14ac:dyDescent="0.25">
      <c r="B4" s="132"/>
      <c r="C4" s="128"/>
      <c r="D4" s="129" t="s">
        <v>123</v>
      </c>
      <c r="E4" s="128"/>
      <c r="F4" s="128"/>
      <c r="G4" s="128"/>
      <c r="H4" s="128"/>
      <c r="I4" s="136"/>
      <c r="J4" s="136"/>
      <c r="K4" s="136"/>
      <c r="L4" s="136"/>
      <c r="M4" s="136"/>
      <c r="N4" s="136"/>
      <c r="O4" s="136"/>
      <c r="P4" s="136"/>
      <c r="Q4" s="136"/>
      <c r="R4" s="137"/>
    </row>
    <row r="5" spans="2:18" x14ac:dyDescent="0.25">
      <c r="B5" s="132"/>
      <c r="C5" s="128"/>
      <c r="D5" s="129" t="s">
        <v>134</v>
      </c>
      <c r="E5" s="128"/>
      <c r="F5" s="128"/>
      <c r="G5" s="128"/>
      <c r="H5" s="128"/>
      <c r="I5" s="136"/>
      <c r="J5" s="136"/>
      <c r="K5" s="136"/>
      <c r="L5" s="136"/>
      <c r="M5" s="136"/>
      <c r="N5" s="136"/>
      <c r="O5" s="136"/>
      <c r="P5" s="136"/>
      <c r="Q5" s="136"/>
      <c r="R5" s="137"/>
    </row>
    <row r="6" spans="2:18" x14ac:dyDescent="0.25">
      <c r="B6" s="132"/>
      <c r="C6" s="128"/>
      <c r="D6" s="129" t="s">
        <v>124</v>
      </c>
      <c r="E6" s="128"/>
      <c r="F6" s="128"/>
      <c r="G6" s="128"/>
      <c r="H6" s="128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ht="15.75" thickBot="1" x14ac:dyDescent="0.3">
      <c r="B7" s="133"/>
      <c r="C7" s="130"/>
      <c r="D7" s="130"/>
      <c r="E7" s="130"/>
      <c r="F7" s="130"/>
      <c r="G7" s="130"/>
      <c r="H7" s="130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0" t="s">
        <v>0</v>
      </c>
      <c r="J9" s="141"/>
      <c r="K9" s="141"/>
      <c r="L9" s="142"/>
      <c r="M9" s="140" t="s">
        <v>1</v>
      </c>
      <c r="N9" s="141"/>
      <c r="O9" s="140" t="s">
        <v>2</v>
      </c>
      <c r="P9" s="141"/>
      <c r="Q9" s="2"/>
      <c r="R9" s="2"/>
    </row>
    <row r="10" spans="2:18" ht="36" customHeight="1" x14ac:dyDescent="0.25">
      <c r="B10" s="116" t="s">
        <v>3</v>
      </c>
      <c r="C10" s="2"/>
      <c r="D10" s="116" t="s">
        <v>4</v>
      </c>
      <c r="E10" s="116" t="s">
        <v>5</v>
      </c>
      <c r="F10" s="116" t="s">
        <v>117</v>
      </c>
      <c r="G10" s="116" t="s">
        <v>7</v>
      </c>
      <c r="H10" s="116" t="s">
        <v>8</v>
      </c>
      <c r="I10" s="116" t="s">
        <v>9</v>
      </c>
      <c r="J10" s="116" t="s">
        <v>10</v>
      </c>
      <c r="K10" s="116" t="s">
        <v>11</v>
      </c>
      <c r="L10" s="116" t="s">
        <v>12</v>
      </c>
      <c r="M10" s="116" t="s">
        <v>13</v>
      </c>
      <c r="N10" s="116" t="s">
        <v>14</v>
      </c>
      <c r="O10" s="116" t="s">
        <v>15</v>
      </c>
      <c r="P10" s="116" t="s">
        <v>16</v>
      </c>
      <c r="Q10" s="2"/>
      <c r="R10" s="126" t="s">
        <v>141</v>
      </c>
    </row>
    <row r="11" spans="2:18" ht="3.75" customHeight="1" x14ac:dyDescent="0.25"/>
    <row r="12" spans="2:18" s="100" customFormat="1" ht="19.5" customHeight="1" x14ac:dyDescent="0.25">
      <c r="B12" s="117" t="s">
        <v>137</v>
      </c>
      <c r="D12" s="101" t="s">
        <v>25</v>
      </c>
      <c r="E12" s="101" t="s">
        <v>139</v>
      </c>
      <c r="F12" s="113" t="s">
        <v>136</v>
      </c>
      <c r="G12" s="102" t="s">
        <v>29</v>
      </c>
      <c r="H12" s="102">
        <v>5</v>
      </c>
      <c r="I12" s="103">
        <v>1.7</v>
      </c>
      <c r="J12" s="104">
        <f t="shared" ref="J12" si="0">IFERROR(I12*H12,"")</f>
        <v>8.5</v>
      </c>
      <c r="K12" s="105">
        <v>26421</v>
      </c>
      <c r="L12" s="105">
        <f t="shared" ref="L12" si="1">IFERROR(K12*H12,"")</f>
        <v>132105</v>
      </c>
      <c r="M12" s="106">
        <f>0.375*4084</f>
        <v>1531.5</v>
      </c>
      <c r="N12" s="107">
        <f t="shared" ref="N12" si="2">IFERROR(M12*H12,"")</f>
        <v>7657.5</v>
      </c>
      <c r="O12" s="108"/>
      <c r="P12" s="107">
        <f t="shared" ref="P12" si="3">IFERROR(N12-N12*O12,"-")</f>
        <v>7657.5</v>
      </c>
      <c r="Q12" s="109"/>
      <c r="R12" s="107">
        <f>5%*P12</f>
        <v>382.875</v>
      </c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17" t="s">
        <v>126</v>
      </c>
      <c r="D14" s="101" t="s">
        <v>91</v>
      </c>
      <c r="E14" s="101" t="s">
        <v>120</v>
      </c>
      <c r="F14" s="113" t="s">
        <v>135</v>
      </c>
      <c r="G14" s="102" t="s">
        <v>32</v>
      </c>
      <c r="H14" s="102">
        <v>30</v>
      </c>
      <c r="I14" s="103">
        <v>3.3</v>
      </c>
      <c r="J14" s="104">
        <v>165</v>
      </c>
      <c r="K14" s="105">
        <v>52841</v>
      </c>
      <c r="L14" s="105">
        <f t="shared" ref="L14" si="4">IFERROR(K14*H14,"")</f>
        <v>1585230</v>
      </c>
      <c r="M14" s="106">
        <f>0.25*7296.38</f>
        <v>1824.095</v>
      </c>
      <c r="N14" s="107">
        <f t="shared" ref="N14" si="5">IFERROR(M14*H14,"")</f>
        <v>54722.85</v>
      </c>
      <c r="O14" s="108"/>
      <c r="P14" s="107">
        <f t="shared" ref="P14" si="6">IFERROR(N14-N14*O14,"-")</f>
        <v>54722.85</v>
      </c>
    </row>
    <row r="15" spans="2:18" ht="3.75" customHeight="1" x14ac:dyDescent="0.25">
      <c r="B15" s="115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s="100" customFormat="1" ht="19.5" customHeight="1" x14ac:dyDescent="0.25">
      <c r="B16" s="117" t="s">
        <v>125</v>
      </c>
      <c r="D16" s="101" t="s">
        <v>91</v>
      </c>
      <c r="E16" s="101" t="s">
        <v>120</v>
      </c>
      <c r="F16" s="113" t="s">
        <v>138</v>
      </c>
      <c r="G16" s="102" t="s">
        <v>32</v>
      </c>
      <c r="H16" s="102">
        <v>10</v>
      </c>
      <c r="I16" s="103">
        <v>3.3</v>
      </c>
      <c r="J16" s="104">
        <v>165</v>
      </c>
      <c r="K16" s="105">
        <v>52841</v>
      </c>
      <c r="L16" s="105">
        <f t="shared" ref="L16" si="7">IFERROR(K16*H16,"")</f>
        <v>528410</v>
      </c>
      <c r="M16" s="106">
        <v>7296.38</v>
      </c>
      <c r="N16" s="107">
        <f t="shared" ref="N16" si="8">IFERROR(M16*H16,"")</f>
        <v>72963.8</v>
      </c>
      <c r="O16" s="108"/>
      <c r="P16" s="107">
        <f t="shared" ref="P16" si="9">IFERROR(N16-N16*O16,"-")</f>
        <v>72963.8</v>
      </c>
    </row>
    <row r="17" spans="2:18" ht="3.75" customHeight="1" x14ac:dyDescent="0.25">
      <c r="B17" s="115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</row>
    <row r="18" spans="2:18" x14ac:dyDescent="0.25">
      <c r="B18" s="118"/>
      <c r="C18" s="7"/>
      <c r="D18" s="117"/>
      <c r="E18" s="117"/>
      <c r="F18" s="117"/>
      <c r="G18" s="119"/>
      <c r="H18" s="120">
        <f>SUM(H12:H16)</f>
        <v>45</v>
      </c>
      <c r="I18" s="121"/>
      <c r="J18" s="120">
        <f>SUM(J12:J16)</f>
        <v>338.5</v>
      </c>
      <c r="K18" s="122"/>
      <c r="L18" s="120">
        <f>SUM(L12:L16)</f>
        <v>2245745</v>
      </c>
      <c r="M18" s="123"/>
      <c r="N18" s="124">
        <f>SUM(N12:N16)</f>
        <v>135344.15</v>
      </c>
      <c r="O18" s="125"/>
      <c r="P18" s="124">
        <f>SUM(P12:P16)</f>
        <v>135344.15</v>
      </c>
      <c r="R18" s="124">
        <f>SUM(R12:R16)</f>
        <v>382.875</v>
      </c>
    </row>
    <row r="20" spans="2:18" x14ac:dyDescent="0.25">
      <c r="B20" s="114" t="s">
        <v>121</v>
      </c>
      <c r="O20" s="8" t="s">
        <v>20</v>
      </c>
      <c r="P20" s="9">
        <f>P18*80%</f>
        <v>108275.32</v>
      </c>
    </row>
    <row r="21" spans="2:18" x14ac:dyDescent="0.25">
      <c r="B21" s="114" t="s">
        <v>122</v>
      </c>
      <c r="O21" s="3"/>
      <c r="P21" s="2"/>
    </row>
    <row r="22" spans="2:18" ht="24.75" x14ac:dyDescent="0.25">
      <c r="O22" s="10" t="s">
        <v>21</v>
      </c>
      <c r="P22" s="11">
        <f>IFERROR(P18/N18*100-100,"-")</f>
        <v>0</v>
      </c>
    </row>
    <row r="23" spans="2:18" x14ac:dyDescent="0.25">
      <c r="B23" s="172" t="s">
        <v>140</v>
      </c>
    </row>
    <row r="27" spans="2:18" ht="3.75" customHeight="1" x14ac:dyDescent="0.25"/>
    <row r="29" spans="2:18" ht="3.75" customHeight="1" x14ac:dyDescent="0.25"/>
  </sheetData>
  <mergeCells count="5"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DADOS'!$M$7:$M$41</xm:f>
          </x14:formula1>
          <xm:sqref>F17 F15</xm:sqref>
        </x14:dataValidation>
        <x14:dataValidation type="list" allowBlank="1" showInputMessage="1" showErrorMessage="1" xr:uid="{00000000-0002-0000-0000-000001000000}">
          <x14:formula1>
            <xm:f>'BASE DE DADOS'!$Q$7:$Q$11</xm:f>
          </x14:formula1>
          <xm:sqref>G17 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7"/>
  <sheetViews>
    <sheetView showGridLines="0" zoomScale="90" zoomScaleNormal="90" workbookViewId="0">
      <selection activeCell="F24" sqref="F24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18.140625" customWidth="1"/>
    <col min="7" max="7" width="8.140625" bestFit="1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  <col min="13" max="13" width="1.28515625" customWidth="1"/>
  </cols>
  <sheetData>
    <row r="1" spans="2:13" ht="15.75" thickBot="1" x14ac:dyDescent="0.3"/>
    <row r="2" spans="2:13" x14ac:dyDescent="0.25">
      <c r="B2" s="131"/>
      <c r="C2" s="127"/>
      <c r="D2" s="127"/>
      <c r="E2" s="127"/>
      <c r="F2" s="127"/>
      <c r="G2" s="127"/>
      <c r="H2" s="127"/>
      <c r="I2" s="134"/>
      <c r="J2" s="134"/>
      <c r="K2" s="134"/>
      <c r="L2" s="134"/>
      <c r="M2" s="134"/>
    </row>
    <row r="3" spans="2:13" x14ac:dyDescent="0.25">
      <c r="B3" s="132"/>
      <c r="C3" s="128"/>
      <c r="D3" s="129" t="s">
        <v>133</v>
      </c>
      <c r="E3" s="128"/>
      <c r="F3" s="128"/>
      <c r="G3" s="128"/>
      <c r="H3" s="128"/>
      <c r="I3" s="136"/>
      <c r="J3" s="136"/>
      <c r="K3" s="136"/>
      <c r="L3" s="136"/>
      <c r="M3" s="136"/>
    </row>
    <row r="4" spans="2:13" x14ac:dyDescent="0.25">
      <c r="B4" s="132"/>
      <c r="C4" s="128"/>
      <c r="D4" s="129" t="s">
        <v>123</v>
      </c>
      <c r="E4" s="128"/>
      <c r="F4" s="128"/>
      <c r="G4" s="128"/>
      <c r="H4" s="128"/>
      <c r="I4" s="136"/>
      <c r="J4" s="136"/>
      <c r="K4" s="136"/>
      <c r="L4" s="136"/>
      <c r="M4" s="136"/>
    </row>
    <row r="5" spans="2:13" x14ac:dyDescent="0.25">
      <c r="B5" s="132"/>
      <c r="C5" s="128"/>
      <c r="D5" s="129" t="s">
        <v>134</v>
      </c>
      <c r="E5" s="128"/>
      <c r="F5" s="128"/>
      <c r="G5" s="128"/>
      <c r="H5" s="128"/>
      <c r="I5" s="136"/>
      <c r="J5" s="136"/>
      <c r="K5" s="136"/>
      <c r="L5" s="136"/>
      <c r="M5" s="136"/>
    </row>
    <row r="6" spans="2:13" x14ac:dyDescent="0.25">
      <c r="B6" s="132"/>
      <c r="C6" s="128"/>
      <c r="D6" s="129" t="s">
        <v>124</v>
      </c>
      <c r="E6" s="128"/>
      <c r="F6" s="128"/>
      <c r="G6" s="128"/>
      <c r="H6" s="128"/>
      <c r="I6" s="136"/>
      <c r="J6" s="136"/>
      <c r="K6" s="136"/>
      <c r="L6" s="136"/>
      <c r="M6" s="136"/>
    </row>
    <row r="7" spans="2:13" ht="15.75" thickBot="1" x14ac:dyDescent="0.3">
      <c r="B7" s="133"/>
      <c r="C7" s="130"/>
      <c r="D7" s="130"/>
      <c r="E7" s="130"/>
      <c r="F7" s="130"/>
      <c r="G7" s="130"/>
      <c r="H7" s="130"/>
      <c r="I7" s="138"/>
      <c r="J7" s="138"/>
      <c r="K7" s="138"/>
      <c r="L7" s="138"/>
      <c r="M7" s="138"/>
    </row>
    <row r="8" spans="2:13" ht="8.25" customHeight="1" x14ac:dyDescent="0.25"/>
    <row r="9" spans="2:13" x14ac:dyDescent="0.25">
      <c r="B9" s="1"/>
      <c r="C9" s="2"/>
      <c r="D9" s="2"/>
      <c r="E9" s="2"/>
      <c r="F9" s="2"/>
      <c r="G9" s="3"/>
      <c r="H9" s="2"/>
      <c r="I9" s="140" t="s">
        <v>1</v>
      </c>
      <c r="J9" s="141"/>
      <c r="K9" s="140" t="s">
        <v>2</v>
      </c>
      <c r="L9" s="141"/>
      <c r="M9" s="2"/>
    </row>
    <row r="10" spans="2:13" ht="36" customHeight="1" x14ac:dyDescent="0.25">
      <c r="B10" s="116" t="s">
        <v>3</v>
      </c>
      <c r="C10" s="2"/>
      <c r="D10" s="116" t="s">
        <v>4</v>
      </c>
      <c r="E10" s="116" t="s">
        <v>5</v>
      </c>
      <c r="F10" s="116" t="s">
        <v>117</v>
      </c>
      <c r="G10" s="116" t="s">
        <v>7</v>
      </c>
      <c r="H10" s="116" t="s">
        <v>8</v>
      </c>
      <c r="I10" s="116" t="s">
        <v>13</v>
      </c>
      <c r="J10" s="116" t="s">
        <v>14</v>
      </c>
      <c r="K10" s="116" t="s">
        <v>15</v>
      </c>
      <c r="L10" s="116" t="s">
        <v>16</v>
      </c>
      <c r="M10" s="2"/>
    </row>
    <row r="11" spans="2:13" ht="3.75" customHeight="1" x14ac:dyDescent="0.25"/>
    <row r="12" spans="2:13" s="100" customFormat="1" ht="19.5" customHeight="1" x14ac:dyDescent="0.25">
      <c r="B12" s="143" t="s">
        <v>127</v>
      </c>
      <c r="D12" s="144" t="s">
        <v>128</v>
      </c>
      <c r="E12" s="145"/>
      <c r="F12" s="113" t="s">
        <v>129</v>
      </c>
      <c r="G12" s="102" t="s">
        <v>32</v>
      </c>
      <c r="H12" s="102">
        <v>5</v>
      </c>
      <c r="I12" s="106">
        <v>7296.38</v>
      </c>
      <c r="J12" s="107">
        <f>IFERROR(I12*H12,"")</f>
        <v>36481.9</v>
      </c>
      <c r="K12" s="108"/>
      <c r="L12" s="107">
        <f t="shared" ref="L12:L13" si="0">IFERROR(J12-J12*K12,"-")</f>
        <v>36481.9</v>
      </c>
      <c r="M12" s="109"/>
    </row>
    <row r="13" spans="2:13" s="100" customFormat="1" ht="19.5" customHeight="1" x14ac:dyDescent="0.25">
      <c r="B13" s="143"/>
      <c r="D13" s="146"/>
      <c r="E13" s="147"/>
      <c r="F13" s="113" t="s">
        <v>130</v>
      </c>
      <c r="G13" s="102" t="s">
        <v>29</v>
      </c>
      <c r="H13" s="102">
        <v>2</v>
      </c>
      <c r="I13" s="106">
        <v>7296.38</v>
      </c>
      <c r="J13" s="107">
        <f>IFERROR(I13*H13,"")</f>
        <v>14592.76</v>
      </c>
      <c r="K13" s="108"/>
      <c r="L13" s="107">
        <f t="shared" si="0"/>
        <v>14592.76</v>
      </c>
    </row>
    <row r="14" spans="2:13" s="100" customFormat="1" ht="19.5" customHeight="1" x14ac:dyDescent="0.25">
      <c r="B14" s="143"/>
      <c r="D14" s="148"/>
      <c r="E14" s="149"/>
      <c r="F14" s="113" t="s">
        <v>131</v>
      </c>
      <c r="G14" s="102" t="s">
        <v>132</v>
      </c>
      <c r="H14" s="102">
        <v>1</v>
      </c>
      <c r="I14" s="106">
        <v>7296.38</v>
      </c>
      <c r="J14" s="107">
        <f>IFERROR(I14*H14,"")</f>
        <v>7296.38</v>
      </c>
      <c r="K14" s="108"/>
      <c r="L14" s="107">
        <f t="shared" ref="L14" si="1">IFERROR(J14-J14*K14,"-")</f>
        <v>7296.38</v>
      </c>
    </row>
    <row r="15" spans="2:13" ht="3.75" customHeight="1" x14ac:dyDescent="0.25">
      <c r="B15" s="115"/>
      <c r="D15" s="4"/>
      <c r="E15" s="4"/>
      <c r="F15" s="4"/>
      <c r="G15" s="5"/>
      <c r="H15" s="4"/>
      <c r="I15" s="4"/>
      <c r="J15" s="5"/>
      <c r="K15" s="4"/>
      <c r="L15" s="4"/>
      <c r="M15" s="6"/>
    </row>
    <row r="16" spans="2:13" x14ac:dyDescent="0.25">
      <c r="B16" s="118"/>
      <c r="C16" s="7"/>
      <c r="D16" s="117"/>
      <c r="E16" s="117"/>
      <c r="F16" s="117"/>
      <c r="G16" s="119"/>
      <c r="H16" s="120">
        <f>SUM(H12:H14)</f>
        <v>8</v>
      </c>
      <c r="I16" s="123"/>
      <c r="J16" s="124">
        <f>SUM(J12:J14)</f>
        <v>58371.040000000001</v>
      </c>
      <c r="K16" s="125"/>
      <c r="L16" s="124">
        <f>SUM(L12:L14)</f>
        <v>58371.040000000001</v>
      </c>
    </row>
    <row r="18" spans="2:12" x14ac:dyDescent="0.25">
      <c r="B18" s="114"/>
      <c r="K18" s="8" t="s">
        <v>20</v>
      </c>
      <c r="L18" s="9">
        <f>L16*80%</f>
        <v>46696.832000000002</v>
      </c>
    </row>
    <row r="19" spans="2:12" x14ac:dyDescent="0.25">
      <c r="B19" s="114"/>
      <c r="K19" s="3"/>
      <c r="L19" s="2"/>
    </row>
    <row r="20" spans="2:12" ht="24.75" x14ac:dyDescent="0.25">
      <c r="K20" s="10" t="s">
        <v>21</v>
      </c>
      <c r="L20" s="11">
        <f>IFERROR(L16/J16*100-100,"-")</f>
        <v>0</v>
      </c>
    </row>
    <row r="25" spans="2:12" ht="3.75" customHeight="1" x14ac:dyDescent="0.25"/>
    <row r="27" spans="2:12" ht="3.75" customHeight="1" x14ac:dyDescent="0.25"/>
  </sheetData>
  <mergeCells count="6">
    <mergeCell ref="B2:B7"/>
    <mergeCell ref="I2:M7"/>
    <mergeCell ref="I9:J9"/>
    <mergeCell ref="K9:L9"/>
    <mergeCell ref="B12:B14"/>
    <mergeCell ref="D12:E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G15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63" t="s">
        <v>79</v>
      </c>
      <c r="C3" s="164"/>
      <c r="D3" s="164"/>
      <c r="E3" s="164"/>
      <c r="F3" s="164"/>
      <c r="G3" s="164"/>
      <c r="H3" s="164"/>
      <c r="I3" s="164"/>
      <c r="J3" s="164"/>
      <c r="K3" s="165"/>
    </row>
    <row r="4" spans="2:17" ht="15.75" thickBot="1" x14ac:dyDescent="0.3">
      <c r="B4" s="166"/>
      <c r="C4" s="167"/>
      <c r="D4" s="167"/>
      <c r="E4" s="167"/>
      <c r="F4" s="167"/>
      <c r="G4" s="167"/>
      <c r="H4" s="167"/>
      <c r="I4" s="167"/>
      <c r="J4" s="167"/>
      <c r="K4" s="168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69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70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70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70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70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70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69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70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70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70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70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71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5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6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6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6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6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6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6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6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6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6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6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6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6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6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6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6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6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6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6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6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6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6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6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6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6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6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6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6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6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6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6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6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6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7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51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52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52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52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52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52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52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52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52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52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52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52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52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52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52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52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52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52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52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52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52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52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52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52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52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52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52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52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52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52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52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52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52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53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51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52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52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52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52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52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52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52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52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52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52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52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52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52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52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52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52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52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52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52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52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52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52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52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52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52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52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52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52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52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52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52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52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53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51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52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52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52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52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52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52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52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52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52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52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52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52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52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52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52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52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52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52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52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52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52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52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52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52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52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52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52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52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52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52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52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52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53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6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6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6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6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6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6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6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6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6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6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6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6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6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6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6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6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6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6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6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6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6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6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6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6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6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6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6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6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6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6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6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6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6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6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6" t="s">
        <v>84</v>
      </c>
      <c r="C190" s="156"/>
      <c r="D190" s="156"/>
      <c r="E190" s="156"/>
      <c r="F190" s="156"/>
      <c r="G190" s="156"/>
      <c r="H190" s="156"/>
      <c r="I190" s="156"/>
      <c r="J190" s="156"/>
      <c r="K190" s="161"/>
    </row>
    <row r="191" spans="2:11" ht="15.75" customHeight="1" x14ac:dyDescent="0.25">
      <c r="B191" s="155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6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6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6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6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59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5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6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6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6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6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59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0" t="s">
        <v>85</v>
      </c>
      <c r="C204" s="156"/>
      <c r="D204" s="156"/>
      <c r="E204" s="156"/>
      <c r="F204" s="156"/>
      <c r="G204" s="156"/>
      <c r="H204" s="156"/>
      <c r="I204" s="156"/>
      <c r="J204" s="156"/>
      <c r="K204" s="161"/>
    </row>
    <row r="205" spans="2:11" ht="15.75" customHeight="1" x14ac:dyDescent="0.25">
      <c r="B205" s="155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6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6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6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6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6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6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6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6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6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6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6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6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6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6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6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6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6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6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6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6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6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6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6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6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6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6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6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6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6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6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6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6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7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6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6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6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6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6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6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6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6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6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6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6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6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6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6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6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6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6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6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6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6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6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6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6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6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6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6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6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6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6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6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6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6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6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7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58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6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6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6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6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6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6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6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6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6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6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6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6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6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6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6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6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6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6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6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6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6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6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6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6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6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6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6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6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6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6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6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6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7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58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6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6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6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6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6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6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6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6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6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6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6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6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6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6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6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6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6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6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6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6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6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6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6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6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6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6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6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6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6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6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6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6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7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58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6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6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6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6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6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6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6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6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6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6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6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6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6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6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6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6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6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6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6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6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6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6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6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6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6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6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6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6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6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6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6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6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6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5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6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6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6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6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6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6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6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6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6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6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6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6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6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6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6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6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6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6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6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6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6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6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6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6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6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6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6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6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6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6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6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6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6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6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6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6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6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6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6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6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6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6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6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6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6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6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6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6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6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6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6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6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6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6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6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6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6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6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6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6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6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6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6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6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6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6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6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6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6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6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6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6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6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6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6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6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6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6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6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6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6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6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6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6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6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6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6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6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6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6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6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6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6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6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6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6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6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6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6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6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6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6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6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6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6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6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6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6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6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6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6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6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6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6"/>
      <c r="C491" s="154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6"/>
      <c r="C492" s="154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6"/>
      <c r="C493" s="154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6"/>
      <c r="C494" s="154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6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6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6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6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6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6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6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6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6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6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6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6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6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6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6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6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6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6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6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6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6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6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6" t="s">
        <v>92</v>
      </c>
      <c r="C518" s="156"/>
      <c r="D518" s="156"/>
      <c r="E518" s="156"/>
      <c r="F518" s="156"/>
      <c r="G518" s="156"/>
      <c r="H518" s="156"/>
      <c r="I518" s="156"/>
      <c r="J518" s="156"/>
      <c r="K518" s="162"/>
    </row>
    <row r="519" spans="2:11" x14ac:dyDescent="0.25">
      <c r="B519" s="150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50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50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50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50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50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50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50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50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50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50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50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50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50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50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50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50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50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50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50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50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50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50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50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50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50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50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50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50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50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50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50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50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50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50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50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50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50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50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50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50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50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50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50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50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50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50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50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50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50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50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50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50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50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50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50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50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50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50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50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50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50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50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50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50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50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50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50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50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50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50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50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50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50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50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50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50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50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50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50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50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50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50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50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50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50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50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50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50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50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50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50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50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50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50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50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50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50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50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50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50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50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50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50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50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50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50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50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50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50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50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50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50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50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50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50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50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50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50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50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50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50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50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50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50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50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50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50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50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50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50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50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50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50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50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50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50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50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50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50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2025-11-26T20:13:12Z</dcterms:modified>
</cp:coreProperties>
</file>